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<sst xmlns="http://schemas.openxmlformats.org/spreadsheetml/2006/main" count="56" uniqueCount="49">
  <si>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Alt.</t>
  </si>
  <si>
    <t>Kons.</t>
  </si>
  <si>
    <t>A</t>
  </si>
  <si>
    <t>B</t>
  </si>
  <si>
    <t>C</t>
  </si>
  <si>
    <t>D</t>
  </si>
  <si>
    <t>u(x)</t>
  </si>
  <si>
    <t>k:</t>
  </si>
  <si>
    <t>EU(.)</t>
  </si>
  <si>
    <t>1-5</t>
  </si>
  <si>
    <t>&gt;5</t>
  </si>
  <si>
    <t>p</t>
  </si>
  <si>
    <t>u(x)
· p</t>
  </si>
  <si>
    <t>Marc Kastner – Universität zu Köln</t>
  </si>
  <si>
    <t>Fallstudie F: Nutzenanalyse der betrieblichen Berufsausbildung</t>
  </si>
  <si>
    <r>
      <t>X</t>
    </r>
    <r>
      <rPr>
        <b/>
        <vertAlign val="subscript"/>
        <sz val="10"/>
        <rFont val="Times New Roman"/>
        <family val="1"/>
      </rPr>
      <t>1</t>
    </r>
  </si>
  <si>
    <r>
      <t>u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</si>
  <si>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2</t>
    </r>
  </si>
  <si>
    <r>
      <t>u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</si>
  <si>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3</t>
    </r>
  </si>
  <si>
    <r>
      <t>u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</si>
  <si>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4</t>
    </r>
  </si>
  <si>
    <r>
      <t>u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</si>
  <si>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5</t>
    </r>
  </si>
  <si>
    <r>
      <t>u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)</t>
    </r>
  </si>
  <si>
    <r>
      <t>k</t>
    </r>
    <r>
      <rPr>
        <vertAlign val="subscript"/>
        <sz val="10"/>
        <rFont val="Times New Roman"/>
        <family val="1"/>
      </rPr>
      <t>1</t>
    </r>
  </si>
  <si>
    <r>
      <t>k</t>
    </r>
    <r>
      <rPr>
        <vertAlign val="subscript"/>
        <sz val="10"/>
        <rFont val="Times New Roman"/>
        <family val="1"/>
      </rPr>
      <t>2</t>
    </r>
  </si>
  <si>
    <r>
      <t>k</t>
    </r>
    <r>
      <rPr>
        <vertAlign val="subscript"/>
        <sz val="10"/>
        <rFont val="Times New Roman"/>
        <family val="1"/>
      </rPr>
      <t>3</t>
    </r>
  </si>
  <si>
    <r>
      <t>k</t>
    </r>
    <r>
      <rPr>
        <vertAlign val="subscript"/>
        <sz val="10"/>
        <rFont val="Times New Roman"/>
        <family val="1"/>
      </rPr>
      <t>4</t>
    </r>
  </si>
  <si>
    <r>
      <t>k</t>
    </r>
    <r>
      <rPr>
        <vertAlign val="subscript"/>
        <sz val="10"/>
        <rFont val="Times New Roman"/>
        <family val="1"/>
      </rPr>
      <t>5</t>
    </r>
  </si>
  <si>
    <r>
      <t>a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</si>
  <si>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variabel</t>
    </r>
  </si>
  <si>
    <r>
      <t>b</t>
    </r>
    <r>
      <rPr>
        <vertAlign val="subscript"/>
        <sz val="10"/>
        <rFont val="Times New Roman"/>
        <family val="1"/>
      </rPr>
      <t>1</t>
    </r>
  </si>
  <si>
    <r>
      <t>b</t>
    </r>
    <r>
      <rPr>
        <vertAlign val="subscript"/>
        <sz val="10"/>
        <rFont val="Times New Roman"/>
        <family val="1"/>
      </rPr>
      <t>2</t>
    </r>
  </si>
  <si>
    <r>
      <t>b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</si>
  <si>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</si>
  <si>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</si>
  <si>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</si>
  <si>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4</t>
    </r>
  </si>
  <si>
    <r>
      <t>d</t>
    </r>
    <r>
      <rPr>
        <vertAlign val="subscript"/>
        <sz val="10"/>
        <rFont val="Times New Roman"/>
        <family val="1"/>
      </rPr>
      <t>1</t>
    </r>
  </si>
  <si>
    <r>
      <t>d</t>
    </r>
    <r>
      <rPr>
        <vertAlign val="subscript"/>
        <sz val="10"/>
        <rFont val="Times New Roman"/>
        <family val="1"/>
      </rPr>
      <t>2</t>
    </r>
  </si>
  <si>
    <r>
      <t>d</t>
    </r>
    <r>
      <rPr>
        <vertAlign val="subscript"/>
        <sz val="10"/>
        <rFont val="Times New Roman"/>
        <family val="1"/>
      </rPr>
      <t>3</t>
    </r>
  </si>
  <si>
    <r>
      <t>d</t>
    </r>
    <r>
      <rPr>
        <vertAlign val="subscript"/>
        <sz val="10"/>
        <rFont val="Times New Roman"/>
        <family val="1"/>
      </rPr>
      <t>4</t>
    </r>
  </si>
  <si>
    <r>
      <t>d</t>
    </r>
    <r>
      <rPr>
        <vertAlign val="subscript"/>
        <sz val="10"/>
        <rFont val="Times New Roman"/>
        <family val="1"/>
      </rPr>
      <t>5</t>
    </r>
  </si>
  <si>
    <r>
      <t>d</t>
    </r>
    <r>
      <rPr>
        <vertAlign val="subscript"/>
        <sz val="10"/>
        <rFont val="Times New Roman"/>
        <family val="1"/>
      </rPr>
      <t>6</t>
    </r>
  </si>
  <si>
    <r>
      <t>d</t>
    </r>
    <r>
      <rPr>
        <vertAlign val="subscript"/>
        <sz val="10"/>
        <rFont val="Times New Roman"/>
        <family val="1"/>
      </rPr>
      <t>7</t>
    </r>
  </si>
  <si>
    <r>
      <t>d</t>
    </r>
    <r>
      <rPr>
        <vertAlign val="subscript"/>
        <sz val="10"/>
        <rFont val="Times New Roman"/>
        <family val="1"/>
      </rPr>
      <t>8</t>
    </r>
  </si>
  <si>
    <r>
      <t>d</t>
    </r>
    <r>
      <rPr>
        <vertAlign val="subscript"/>
        <sz val="10"/>
        <rFont val="Times New Roman"/>
        <family val="1"/>
      </rPr>
      <t>9</t>
    </r>
  </si>
  <si>
    <t>Variation der Kosten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</si>
</sst>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quotePrefix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Border="1" applyAlignment="1" quotePrefix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 quotePrefix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workbookViewId="0" topLeftCell="A1">
      <selection activeCell="O6" sqref="O6:O7"/>
    </sheetView>
  </sheetViews>
  <sheetFormatPr defaultColWidth="11.421875" defaultRowHeight="13.5" customHeight="1"/>
  <cols>
    <col min="1" max="1" width="4.7109375" style="3" customWidth="1"/>
    <col min="2" max="2" width="5.140625" style="3" hidden="1" customWidth="1"/>
    <col min="3" max="3" width="4.7109375" style="3" customWidth="1"/>
    <col min="4" max="4" width="6.7109375" style="3" customWidth="1"/>
    <col min="5" max="5" width="4.7109375" style="4" customWidth="1"/>
    <col min="6" max="6" width="6.7109375" style="5" customWidth="1"/>
    <col min="7" max="7" width="4.7109375" style="3" customWidth="1"/>
    <col min="8" max="8" width="6.7109375" style="3" customWidth="1"/>
    <col min="9" max="9" width="4.7109375" style="3" customWidth="1"/>
    <col min="10" max="10" width="6.7109375" style="3" customWidth="1"/>
    <col min="11" max="11" width="4.7109375" style="3" customWidth="1"/>
    <col min="12" max="12" width="6.7109375" style="3" customWidth="1"/>
    <col min="13" max="13" width="2.421875" style="3" bestFit="1" customWidth="1"/>
    <col min="14" max="15" width="6.7109375" style="3" customWidth="1"/>
    <col min="16" max="16" width="6.7109375" style="6" customWidth="1"/>
    <col min="17" max="17" width="6.7109375" style="7" customWidth="1"/>
    <col min="18" max="18" width="8.8515625" style="3" bestFit="1" customWidth="1"/>
    <col min="19" max="16384" width="11.57421875" style="3" customWidth="1"/>
  </cols>
  <sheetData>
    <row r="1" ht="13.5" customHeight="1">
      <c r="A1" s="1" t="s">
        <v>13</v>
      </c>
    </row>
    <row r="2" ht="13.5" customHeight="1">
      <c r="A2" s="2" t="s">
        <v>14</v>
      </c>
    </row>
    <row r="3" ht="13.5" customHeight="1">
      <c r="A3" s="1" t="s">
        <v>48</v>
      </c>
    </row>
    <row r="5" spans="1:3" ht="13.5" customHeight="1">
      <c r="A5" s="69" t="s">
        <v>31</v>
      </c>
      <c r="B5" s="69"/>
      <c r="C5" s="69"/>
    </row>
    <row r="6" spans="1:17" s="14" customFormat="1" ht="13.5" customHeight="1">
      <c r="A6" s="8" t="s">
        <v>0</v>
      </c>
      <c r="B6" s="9" t="s">
        <v>1</v>
      </c>
      <c r="C6" s="10" t="s">
        <v>15</v>
      </c>
      <c r="D6" s="11" t="s">
        <v>16</v>
      </c>
      <c r="E6" s="10" t="s">
        <v>17</v>
      </c>
      <c r="F6" s="11" t="s">
        <v>18</v>
      </c>
      <c r="G6" s="10" t="s">
        <v>19</v>
      </c>
      <c r="H6" s="11" t="s">
        <v>20</v>
      </c>
      <c r="I6" s="10" t="s">
        <v>21</v>
      </c>
      <c r="J6" s="11" t="s">
        <v>22</v>
      </c>
      <c r="K6" s="10" t="s">
        <v>23</v>
      </c>
      <c r="L6" s="11" t="s">
        <v>24</v>
      </c>
      <c r="M6" s="9" t="s">
        <v>6</v>
      </c>
      <c r="N6" s="8"/>
      <c r="O6" s="12" t="s">
        <v>11</v>
      </c>
      <c r="P6" s="12" t="s">
        <v>12</v>
      </c>
      <c r="Q6" s="13" t="s">
        <v>8</v>
      </c>
    </row>
    <row r="7" spans="1:17" s="14" customFormat="1" ht="13.5" customHeight="1">
      <c r="A7" s="15"/>
      <c r="B7" s="16"/>
      <c r="C7" s="17" t="s">
        <v>25</v>
      </c>
      <c r="D7" s="18">
        <v>0.3</v>
      </c>
      <c r="E7" s="17" t="s">
        <v>26</v>
      </c>
      <c r="F7" s="19">
        <v>0.48</v>
      </c>
      <c r="G7" s="17" t="s">
        <v>27</v>
      </c>
      <c r="H7" s="19">
        <v>0.36</v>
      </c>
      <c r="I7" s="17" t="s">
        <v>28</v>
      </c>
      <c r="J7" s="20">
        <v>0.24</v>
      </c>
      <c r="K7" s="17" t="s">
        <v>29</v>
      </c>
      <c r="L7" s="19">
        <v>0.77</v>
      </c>
      <c r="M7" s="21" t="s">
        <v>7</v>
      </c>
      <c r="N7" s="22">
        <v>-0.95</v>
      </c>
      <c r="O7" s="23"/>
      <c r="P7" s="23"/>
      <c r="Q7" s="24"/>
    </row>
    <row r="8" spans="1:17" ht="13.5" customHeight="1">
      <c r="A8" s="25" t="s">
        <v>2</v>
      </c>
      <c r="B8" s="26" t="s">
        <v>30</v>
      </c>
      <c r="C8" s="27">
        <v>0</v>
      </c>
      <c r="D8" s="28">
        <f>(-0.0003*C8*C8-0.0059*C8+1.045)/1.045</f>
        <v>1</v>
      </c>
      <c r="E8" s="29">
        <v>3.1</v>
      </c>
      <c r="F8" s="28">
        <f>(3.1-E8)/2.4</f>
        <v>0</v>
      </c>
      <c r="G8" s="27">
        <v>0</v>
      </c>
      <c r="H8" s="28">
        <v>1</v>
      </c>
      <c r="I8" s="27">
        <v>50</v>
      </c>
      <c r="J8" s="28">
        <f>1-(50-I8)/50</f>
        <v>1</v>
      </c>
      <c r="K8" s="27">
        <v>60</v>
      </c>
      <c r="L8" s="28">
        <f>1.225*(1-EXP(-1.695*(K8/60)))</f>
        <v>1.0000909444410457</v>
      </c>
      <c r="M8" s="30">
        <f>(($N$7*$D$7*D8+1)*($N$7*$F$7*F8+1)*($N$7*$H$7*H8+1)*($N$7*$J$7*J8+1)*($N$7*$L$7*L8+1)-1)/$N$7</f>
        <v>0.9500044208850379</v>
      </c>
      <c r="N8" s="31"/>
      <c r="O8" s="28">
        <v>1</v>
      </c>
      <c r="P8" s="28">
        <f>M8*O8</f>
        <v>0.9500044208850379</v>
      </c>
      <c r="Q8" s="32">
        <f>SUM(P8)</f>
        <v>0.9500044208850379</v>
      </c>
    </row>
    <row r="9" spans="1:17" ht="13.5" customHeight="1">
      <c r="A9" s="33" t="s">
        <v>3</v>
      </c>
      <c r="B9" s="34" t="s">
        <v>32</v>
      </c>
      <c r="C9" s="35">
        <v>0</v>
      </c>
      <c r="D9" s="36">
        <f aca="true" t="shared" si="0" ref="D9:D26">(-0.0003*C9*C9-0.0059*C9+1.045)/1.045</f>
        <v>1</v>
      </c>
      <c r="E9" s="37">
        <v>1.9</v>
      </c>
      <c r="F9" s="36">
        <f aca="true" t="shared" si="1" ref="F9:F26">(3.1-E9)/2.4</f>
        <v>0.5000000000000001</v>
      </c>
      <c r="G9" s="35">
        <v>0</v>
      </c>
      <c r="H9" s="36">
        <v>1</v>
      </c>
      <c r="I9" s="38">
        <v>40</v>
      </c>
      <c r="J9" s="36">
        <f aca="true" t="shared" si="2" ref="J9:J26">1-(50-I9)/50</f>
        <v>0.8</v>
      </c>
      <c r="K9" s="38">
        <v>50</v>
      </c>
      <c r="L9" s="36">
        <f aca="true" t="shared" si="3" ref="L9:L26">1.225*(1-EXP(-1.695*(K9/60)))</f>
        <v>0.9266712331090472</v>
      </c>
      <c r="M9" s="39">
        <f aca="true" t="shared" si="4" ref="M9:M26">(($N$7*$D$7*D9+1)*($N$7*$F$7*F9+1)*($N$7*$H$7*H9+1)*($N$7*$J$7*J9+1)*($N$7*$L$7*L9+1)-1)/$N$7</f>
        <v>0.9519358249638721</v>
      </c>
      <c r="N9" s="40"/>
      <c r="O9" s="41">
        <f>0.9*0.349</f>
        <v>0.3141</v>
      </c>
      <c r="P9" s="36">
        <f aca="true" t="shared" si="5" ref="P9:P26">M9*O9</f>
        <v>0.29900304262115224</v>
      </c>
      <c r="Q9" s="42"/>
    </row>
    <row r="10" spans="1:16" ht="13.5" customHeight="1">
      <c r="A10" s="43"/>
      <c r="B10" s="3" t="s">
        <v>33</v>
      </c>
      <c r="C10" s="44">
        <v>0</v>
      </c>
      <c r="D10" s="45">
        <f t="shared" si="0"/>
        <v>1</v>
      </c>
      <c r="E10" s="46">
        <v>1.9</v>
      </c>
      <c r="F10" s="45">
        <f t="shared" si="1"/>
        <v>0.5000000000000001</v>
      </c>
      <c r="G10" s="47" t="s">
        <v>9</v>
      </c>
      <c r="H10" s="45">
        <v>0.962</v>
      </c>
      <c r="I10" s="47">
        <v>40</v>
      </c>
      <c r="J10" s="45">
        <f t="shared" si="2"/>
        <v>0.8</v>
      </c>
      <c r="K10" s="47">
        <v>50</v>
      </c>
      <c r="L10" s="45">
        <f t="shared" si="3"/>
        <v>0.9266712331090472</v>
      </c>
      <c r="M10" s="48">
        <f t="shared" si="4"/>
        <v>0.9499470073061677</v>
      </c>
      <c r="N10" s="49"/>
      <c r="O10" s="50">
        <f>0.9*0.651</f>
        <v>0.5859000000000001</v>
      </c>
      <c r="P10" s="45">
        <f t="shared" si="5"/>
        <v>0.5565739515806837</v>
      </c>
    </row>
    <row r="11" spans="1:17" ht="13.5" customHeight="1">
      <c r="A11" s="51"/>
      <c r="B11" s="52" t="s">
        <v>34</v>
      </c>
      <c r="C11" s="53">
        <v>10</v>
      </c>
      <c r="D11" s="54">
        <f t="shared" si="0"/>
        <v>0.9148325358851674</v>
      </c>
      <c r="E11" s="55">
        <v>1.9</v>
      </c>
      <c r="F11" s="54">
        <f t="shared" si="1"/>
        <v>0.5000000000000001</v>
      </c>
      <c r="G11" s="53">
        <v>0</v>
      </c>
      <c r="H11" s="54">
        <v>1</v>
      </c>
      <c r="I11" s="56">
        <v>40</v>
      </c>
      <c r="J11" s="54">
        <f t="shared" si="2"/>
        <v>0.8</v>
      </c>
      <c r="K11" s="56">
        <v>50</v>
      </c>
      <c r="L11" s="54">
        <f t="shared" si="3"/>
        <v>0.9266712331090472</v>
      </c>
      <c r="M11" s="57">
        <f t="shared" si="4"/>
        <v>0.9485174185667209</v>
      </c>
      <c r="N11" s="58"/>
      <c r="O11" s="59">
        <v>0.1</v>
      </c>
      <c r="P11" s="54">
        <f t="shared" si="5"/>
        <v>0.0948517418566721</v>
      </c>
      <c r="Q11" s="60">
        <f>SUM(P9:P11)</f>
        <v>0.950428736058508</v>
      </c>
    </row>
    <row r="12" spans="1:17" ht="13.5" customHeight="1">
      <c r="A12" s="33" t="s">
        <v>4</v>
      </c>
      <c r="B12" s="34" t="s">
        <v>35</v>
      </c>
      <c r="C12" s="35">
        <v>0</v>
      </c>
      <c r="D12" s="36">
        <f t="shared" si="0"/>
        <v>1</v>
      </c>
      <c r="E12" s="37">
        <v>0.92</v>
      </c>
      <c r="F12" s="36">
        <f t="shared" si="1"/>
        <v>0.9083333333333334</v>
      </c>
      <c r="G12" s="35">
        <v>0</v>
      </c>
      <c r="H12" s="36">
        <v>1</v>
      </c>
      <c r="I12" s="35">
        <v>30</v>
      </c>
      <c r="J12" s="36">
        <f t="shared" si="2"/>
        <v>0.6</v>
      </c>
      <c r="K12" s="35">
        <v>40</v>
      </c>
      <c r="L12" s="36">
        <f t="shared" si="3"/>
        <v>0.8292842608827403</v>
      </c>
      <c r="M12" s="39">
        <f t="shared" si="4"/>
        <v>0.9541216924087033</v>
      </c>
      <c r="N12" s="40"/>
      <c r="O12" s="36">
        <f>0.6*0.122</f>
        <v>0.0732</v>
      </c>
      <c r="P12" s="36">
        <f t="shared" si="5"/>
        <v>0.06984170788431708</v>
      </c>
      <c r="Q12" s="42"/>
    </row>
    <row r="13" spans="1:16" ht="13.5" customHeight="1">
      <c r="A13" s="43"/>
      <c r="B13" s="3" t="s">
        <v>36</v>
      </c>
      <c r="C13" s="44">
        <v>0</v>
      </c>
      <c r="D13" s="45">
        <f t="shared" si="0"/>
        <v>1</v>
      </c>
      <c r="E13" s="46">
        <v>0.92</v>
      </c>
      <c r="F13" s="45">
        <f t="shared" si="1"/>
        <v>0.9083333333333334</v>
      </c>
      <c r="G13" s="47" t="s">
        <v>9</v>
      </c>
      <c r="H13" s="45">
        <v>0.945</v>
      </c>
      <c r="I13" s="44">
        <v>30</v>
      </c>
      <c r="J13" s="45">
        <f t="shared" si="2"/>
        <v>0.6</v>
      </c>
      <c r="K13" s="44">
        <v>40</v>
      </c>
      <c r="L13" s="45">
        <f t="shared" si="3"/>
        <v>0.8292842608827403</v>
      </c>
      <c r="M13" s="48">
        <f t="shared" si="4"/>
        <v>0.9513056271111465</v>
      </c>
      <c r="N13" s="49"/>
      <c r="O13" s="45">
        <f>0.6*0.867</f>
        <v>0.5202</v>
      </c>
      <c r="P13" s="45">
        <f t="shared" si="5"/>
        <v>0.49486918722321843</v>
      </c>
    </row>
    <row r="14" spans="1:16" ht="13.5" customHeight="1">
      <c r="A14" s="43"/>
      <c r="B14" s="3" t="s">
        <v>37</v>
      </c>
      <c r="C14" s="44">
        <v>0</v>
      </c>
      <c r="D14" s="45">
        <f t="shared" si="0"/>
        <v>1</v>
      </c>
      <c r="E14" s="46">
        <v>0.92</v>
      </c>
      <c r="F14" s="45">
        <f t="shared" si="1"/>
        <v>0.9083333333333334</v>
      </c>
      <c r="G14" s="44" t="s">
        <v>10</v>
      </c>
      <c r="H14" s="45">
        <v>0.818</v>
      </c>
      <c r="I14" s="44">
        <v>30</v>
      </c>
      <c r="J14" s="45">
        <f t="shared" si="2"/>
        <v>0.6</v>
      </c>
      <c r="K14" s="44">
        <v>40</v>
      </c>
      <c r="L14" s="45">
        <f t="shared" si="3"/>
        <v>0.8292842608827403</v>
      </c>
      <c r="M14" s="48">
        <f t="shared" si="4"/>
        <v>0.9448030763331521</v>
      </c>
      <c r="N14" s="49"/>
      <c r="O14" s="45">
        <f>0.6*0.011</f>
        <v>0.006599999999999999</v>
      </c>
      <c r="P14" s="45">
        <f t="shared" si="5"/>
        <v>0.006235700303798803</v>
      </c>
    </row>
    <row r="15" spans="1:16" ht="13.5" customHeight="1">
      <c r="A15" s="43"/>
      <c r="C15" s="44">
        <v>10</v>
      </c>
      <c r="D15" s="45">
        <f t="shared" si="0"/>
        <v>0.9148325358851674</v>
      </c>
      <c r="E15" s="46">
        <v>0.92</v>
      </c>
      <c r="F15" s="45">
        <f t="shared" si="1"/>
        <v>0.9083333333333334</v>
      </c>
      <c r="G15" s="44">
        <v>0</v>
      </c>
      <c r="H15" s="45">
        <v>1</v>
      </c>
      <c r="I15" s="44">
        <v>30</v>
      </c>
      <c r="J15" s="45">
        <f t="shared" si="2"/>
        <v>0.6</v>
      </c>
      <c r="K15" s="44">
        <v>40</v>
      </c>
      <c r="L15" s="45">
        <f t="shared" si="3"/>
        <v>0.8292842608827403</v>
      </c>
      <c r="M15" s="48">
        <f>(($N$7*$D$7*D15+1)*($N$7*$F$7*F15+1)*($N$7*$H$7*H15+1)*($N$7*$J$7*J15+1)*($N$7*$L$7*L15+1)-1)/$N$7</f>
        <v>0.9507774915560874</v>
      </c>
      <c r="N15" s="49"/>
      <c r="O15" s="45">
        <f>0.3*0.349</f>
        <v>0.10469999999999999</v>
      </c>
      <c r="P15" s="45">
        <f>M15*O15</f>
        <v>0.09954640336592234</v>
      </c>
    </row>
    <row r="16" spans="1:16" ht="13.5" customHeight="1">
      <c r="A16" s="43"/>
      <c r="C16" s="44">
        <v>10</v>
      </c>
      <c r="D16" s="45">
        <f t="shared" si="0"/>
        <v>0.9148325358851674</v>
      </c>
      <c r="E16" s="46">
        <v>0.92</v>
      </c>
      <c r="F16" s="45">
        <f t="shared" si="1"/>
        <v>0.9083333333333334</v>
      </c>
      <c r="G16" s="47" t="s">
        <v>9</v>
      </c>
      <c r="H16" s="45">
        <v>0.962</v>
      </c>
      <c r="I16" s="44">
        <v>30</v>
      </c>
      <c r="J16" s="45">
        <f t="shared" si="2"/>
        <v>0.6</v>
      </c>
      <c r="K16" s="44">
        <v>40</v>
      </c>
      <c r="L16" s="45">
        <f t="shared" si="3"/>
        <v>0.8292842608827403</v>
      </c>
      <c r="M16" s="48">
        <f>(($N$7*$D$7*D16+1)*($N$7*$F$7*F16+1)*($N$7*$H$7*H16+1)*($N$7*$J$7*J16+1)*($N$7*$L$7*L16+1)-1)/$N$7</f>
        <v>0.9487657959333867</v>
      </c>
      <c r="N16" s="49"/>
      <c r="O16" s="45">
        <f>0.3*0.651</f>
        <v>0.1953</v>
      </c>
      <c r="P16" s="45">
        <f>M16*O16</f>
        <v>0.18529395994579043</v>
      </c>
    </row>
    <row r="17" spans="1:17" ht="13.5" customHeight="1">
      <c r="A17" s="51"/>
      <c r="B17" s="52" t="s">
        <v>38</v>
      </c>
      <c r="C17" s="53">
        <v>20</v>
      </c>
      <c r="D17" s="54">
        <f t="shared" si="0"/>
        <v>0.7722488038277512</v>
      </c>
      <c r="E17" s="55">
        <v>0.92</v>
      </c>
      <c r="F17" s="54">
        <f t="shared" si="1"/>
        <v>0.9083333333333334</v>
      </c>
      <c r="G17" s="53">
        <v>0</v>
      </c>
      <c r="H17" s="54">
        <v>1</v>
      </c>
      <c r="I17" s="53">
        <v>30</v>
      </c>
      <c r="J17" s="54">
        <f t="shared" si="2"/>
        <v>0.6</v>
      </c>
      <c r="K17" s="53">
        <v>40</v>
      </c>
      <c r="L17" s="54">
        <f t="shared" si="3"/>
        <v>0.8292842608827403</v>
      </c>
      <c r="M17" s="57">
        <f t="shared" si="4"/>
        <v>0.9451787732747418</v>
      </c>
      <c r="N17" s="58"/>
      <c r="O17" s="54">
        <f>0.1</f>
        <v>0.1</v>
      </c>
      <c r="P17" s="54">
        <f t="shared" si="5"/>
        <v>0.09451787732747419</v>
      </c>
      <c r="Q17" s="60">
        <f>SUM(P12:P17)</f>
        <v>0.9503048360505213</v>
      </c>
    </row>
    <row r="18" spans="1:16" ht="13.5" customHeight="1">
      <c r="A18" s="43" t="s">
        <v>5</v>
      </c>
      <c r="B18" s="3" t="s">
        <v>39</v>
      </c>
      <c r="C18" s="44">
        <v>20</v>
      </c>
      <c r="D18" s="45">
        <f t="shared" si="0"/>
        <v>0.7722488038277512</v>
      </c>
      <c r="E18" s="46">
        <v>-1.28</v>
      </c>
      <c r="F18" s="45">
        <f t="shared" si="1"/>
        <v>1.825</v>
      </c>
      <c r="G18" s="44">
        <v>0</v>
      </c>
      <c r="H18" s="45">
        <v>1</v>
      </c>
      <c r="I18" s="44">
        <v>0</v>
      </c>
      <c r="J18" s="45">
        <f t="shared" si="2"/>
        <v>0</v>
      </c>
      <c r="K18" s="44">
        <v>0</v>
      </c>
      <c r="L18" s="45">
        <f t="shared" si="3"/>
        <v>0</v>
      </c>
      <c r="M18" s="48">
        <f t="shared" si="4"/>
        <v>0.9619877531483253</v>
      </c>
      <c r="N18" s="49"/>
      <c r="O18" s="45">
        <f>0.2*0.042</f>
        <v>0.008400000000000001</v>
      </c>
      <c r="P18" s="45">
        <f t="shared" si="5"/>
        <v>0.008080697126445933</v>
      </c>
    </row>
    <row r="19" spans="1:16" ht="13.5" customHeight="1">
      <c r="A19" s="43"/>
      <c r="B19" s="3" t="s">
        <v>40</v>
      </c>
      <c r="C19" s="44">
        <v>20</v>
      </c>
      <c r="D19" s="45">
        <f t="shared" si="0"/>
        <v>0.7722488038277512</v>
      </c>
      <c r="E19" s="46">
        <v>-1.28</v>
      </c>
      <c r="F19" s="45">
        <f t="shared" si="1"/>
        <v>1.825</v>
      </c>
      <c r="G19" s="47" t="s">
        <v>9</v>
      </c>
      <c r="H19" s="45">
        <v>0.928</v>
      </c>
      <c r="I19" s="44">
        <v>0</v>
      </c>
      <c r="J19" s="45">
        <f t="shared" si="2"/>
        <v>0</v>
      </c>
      <c r="K19" s="44">
        <v>0</v>
      </c>
      <c r="L19" s="45">
        <f t="shared" si="3"/>
        <v>0</v>
      </c>
      <c r="M19" s="48">
        <f t="shared" si="4"/>
        <v>0.9585956352661436</v>
      </c>
      <c r="N19" s="49"/>
      <c r="O19" s="45">
        <f>0.2*0.885</f>
        <v>0.17700000000000002</v>
      </c>
      <c r="P19" s="45">
        <f t="shared" si="5"/>
        <v>0.16967142744210742</v>
      </c>
    </row>
    <row r="20" spans="1:16" ht="13.5" customHeight="1">
      <c r="A20" s="43"/>
      <c r="B20" s="3" t="s">
        <v>41</v>
      </c>
      <c r="C20" s="44">
        <v>20</v>
      </c>
      <c r="D20" s="45">
        <f t="shared" si="0"/>
        <v>0.7722488038277512</v>
      </c>
      <c r="E20" s="46">
        <v>-1.28</v>
      </c>
      <c r="F20" s="45">
        <f t="shared" si="1"/>
        <v>1.825</v>
      </c>
      <c r="G20" s="44" t="s">
        <v>10</v>
      </c>
      <c r="H20" s="45">
        <v>0.836</v>
      </c>
      <c r="I20" s="44">
        <v>0</v>
      </c>
      <c r="J20" s="45">
        <f t="shared" si="2"/>
        <v>0</v>
      </c>
      <c r="K20" s="44">
        <v>0</v>
      </c>
      <c r="L20" s="45">
        <f t="shared" si="3"/>
        <v>0</v>
      </c>
      <c r="M20" s="48">
        <f t="shared" si="4"/>
        <v>0.954261262416689</v>
      </c>
      <c r="N20" s="49"/>
      <c r="O20" s="45">
        <f>0.2*0.073</f>
        <v>0.0146</v>
      </c>
      <c r="P20" s="45">
        <f t="shared" si="5"/>
        <v>0.013932214431283658</v>
      </c>
    </row>
    <row r="21" spans="1:16" ht="13.5" customHeight="1">
      <c r="A21" s="43"/>
      <c r="B21" s="3" t="s">
        <v>42</v>
      </c>
      <c r="C21" s="44">
        <v>30</v>
      </c>
      <c r="D21" s="45">
        <f t="shared" si="0"/>
        <v>0.5722488038277512</v>
      </c>
      <c r="E21" s="46">
        <v>-1.28</v>
      </c>
      <c r="F21" s="45">
        <f t="shared" si="1"/>
        <v>1.825</v>
      </c>
      <c r="G21" s="44">
        <v>0</v>
      </c>
      <c r="H21" s="45">
        <v>1</v>
      </c>
      <c r="I21" s="44">
        <v>0</v>
      </c>
      <c r="J21" s="45">
        <f t="shared" si="2"/>
        <v>0</v>
      </c>
      <c r="K21" s="44">
        <v>0</v>
      </c>
      <c r="L21" s="45">
        <f t="shared" si="3"/>
        <v>0</v>
      </c>
      <c r="M21" s="48">
        <f t="shared" si="4"/>
        <v>0.9553630091483254</v>
      </c>
      <c r="N21" s="49"/>
      <c r="O21" s="45">
        <f>0.4*0.122</f>
        <v>0.0488</v>
      </c>
      <c r="P21" s="45">
        <f t="shared" si="5"/>
        <v>0.04662171484643828</v>
      </c>
    </row>
    <row r="22" spans="1:16" ht="13.5" customHeight="1">
      <c r="A22" s="43"/>
      <c r="B22" s="3" t="s">
        <v>43</v>
      </c>
      <c r="C22" s="44">
        <v>30</v>
      </c>
      <c r="D22" s="45">
        <f t="shared" si="0"/>
        <v>0.5722488038277512</v>
      </c>
      <c r="E22" s="46">
        <v>-1.28</v>
      </c>
      <c r="F22" s="45">
        <f t="shared" si="1"/>
        <v>1.825</v>
      </c>
      <c r="G22" s="47" t="s">
        <v>9</v>
      </c>
      <c r="H22" s="45">
        <v>0.945</v>
      </c>
      <c r="I22" s="44">
        <v>0</v>
      </c>
      <c r="J22" s="45">
        <f t="shared" si="2"/>
        <v>0</v>
      </c>
      <c r="K22" s="44">
        <v>0</v>
      </c>
      <c r="L22" s="45">
        <f t="shared" si="3"/>
        <v>0</v>
      </c>
      <c r="M22" s="48">
        <f t="shared" si="4"/>
        <v>0.9525824289083253</v>
      </c>
      <c r="N22" s="49"/>
      <c r="O22" s="45">
        <f>0.4*0.867</f>
        <v>0.3468</v>
      </c>
      <c r="P22" s="45">
        <f t="shared" si="5"/>
        <v>0.33035558634540724</v>
      </c>
    </row>
    <row r="23" spans="1:16" ht="13.5" customHeight="1">
      <c r="A23" s="43"/>
      <c r="B23" s="3" t="s">
        <v>44</v>
      </c>
      <c r="C23" s="44">
        <v>30</v>
      </c>
      <c r="D23" s="45">
        <f t="shared" si="0"/>
        <v>0.5722488038277512</v>
      </c>
      <c r="E23" s="46">
        <v>-1.28</v>
      </c>
      <c r="F23" s="45">
        <f t="shared" si="1"/>
        <v>1.825</v>
      </c>
      <c r="G23" s="44" t="s">
        <v>10</v>
      </c>
      <c r="H23" s="45">
        <v>0.818</v>
      </c>
      <c r="I23" s="44">
        <v>0</v>
      </c>
      <c r="J23" s="45">
        <f t="shared" si="2"/>
        <v>0</v>
      </c>
      <c r="K23" s="44">
        <v>0</v>
      </c>
      <c r="L23" s="45">
        <f t="shared" si="3"/>
        <v>0</v>
      </c>
      <c r="M23" s="48">
        <f t="shared" si="4"/>
        <v>0.9461618163541435</v>
      </c>
      <c r="N23" s="49"/>
      <c r="O23" s="45">
        <f>0.4*0.011</f>
        <v>0.0044</v>
      </c>
      <c r="P23" s="45">
        <f t="shared" si="5"/>
        <v>0.004163111991958231</v>
      </c>
    </row>
    <row r="24" spans="1:16" ht="13.5" customHeight="1">
      <c r="A24" s="43"/>
      <c r="B24" s="3" t="s">
        <v>45</v>
      </c>
      <c r="C24" s="44">
        <v>40</v>
      </c>
      <c r="D24" s="45">
        <f t="shared" si="0"/>
        <v>0.31483253588516746</v>
      </c>
      <c r="E24" s="46">
        <v>-1.28</v>
      </c>
      <c r="F24" s="45">
        <f t="shared" si="1"/>
        <v>1.825</v>
      </c>
      <c r="G24" s="44">
        <v>0</v>
      </c>
      <c r="H24" s="45">
        <v>1</v>
      </c>
      <c r="I24" s="44">
        <v>0</v>
      </c>
      <c r="J24" s="45">
        <f t="shared" si="2"/>
        <v>0</v>
      </c>
      <c r="K24" s="44">
        <v>0</v>
      </c>
      <c r="L24" s="45">
        <f t="shared" si="3"/>
        <v>0</v>
      </c>
      <c r="M24" s="48">
        <f t="shared" si="4"/>
        <v>0.9468364247655503</v>
      </c>
      <c r="N24" s="49"/>
      <c r="O24" s="45">
        <f>0.3*0.349</f>
        <v>0.10469999999999999</v>
      </c>
      <c r="P24" s="45">
        <f t="shared" si="5"/>
        <v>0.0991337736729531</v>
      </c>
    </row>
    <row r="25" spans="1:16" ht="13.5" customHeight="1">
      <c r="A25" s="43"/>
      <c r="B25" s="3" t="s">
        <v>46</v>
      </c>
      <c r="C25" s="44">
        <v>40</v>
      </c>
      <c r="D25" s="45">
        <f t="shared" si="0"/>
        <v>0.31483253588516746</v>
      </c>
      <c r="E25" s="46">
        <v>-1.28</v>
      </c>
      <c r="F25" s="45">
        <f t="shared" si="1"/>
        <v>1.825</v>
      </c>
      <c r="G25" s="47" t="s">
        <v>9</v>
      </c>
      <c r="H25" s="45">
        <v>0.962</v>
      </c>
      <c r="I25" s="44">
        <v>0</v>
      </c>
      <c r="J25" s="45">
        <f t="shared" si="2"/>
        <v>0</v>
      </c>
      <c r="K25" s="44">
        <v>0</v>
      </c>
      <c r="L25" s="45">
        <f t="shared" si="3"/>
        <v>0</v>
      </c>
      <c r="M25" s="48">
        <f t="shared" si="4"/>
        <v>0.9447468900790047</v>
      </c>
      <c r="N25" s="49"/>
      <c r="O25" s="45">
        <f>0.3*0.651</f>
        <v>0.1953</v>
      </c>
      <c r="P25" s="45">
        <f t="shared" si="5"/>
        <v>0.1845090676324296</v>
      </c>
    </row>
    <row r="26" spans="1:17" ht="13.5" customHeight="1">
      <c r="A26" s="61"/>
      <c r="B26" s="62" t="s">
        <v>47</v>
      </c>
      <c r="C26" s="63">
        <v>50</v>
      </c>
      <c r="D26" s="64">
        <f t="shared" si="0"/>
        <v>0</v>
      </c>
      <c r="E26" s="65">
        <v>-1.28</v>
      </c>
      <c r="F26" s="64">
        <f t="shared" si="1"/>
        <v>1.825</v>
      </c>
      <c r="G26" s="63">
        <v>0</v>
      </c>
      <c r="H26" s="64">
        <v>1</v>
      </c>
      <c r="I26" s="63">
        <v>0</v>
      </c>
      <c r="J26" s="64">
        <f t="shared" si="2"/>
        <v>0</v>
      </c>
      <c r="K26" s="63">
        <v>0</v>
      </c>
      <c r="L26" s="64">
        <f t="shared" si="3"/>
        <v>0</v>
      </c>
      <c r="M26" s="66">
        <f t="shared" si="4"/>
        <v>0.9364079999999999</v>
      </c>
      <c r="N26" s="67"/>
      <c r="O26" s="64">
        <v>0.1</v>
      </c>
      <c r="P26" s="64">
        <f t="shared" si="5"/>
        <v>0.0936408</v>
      </c>
      <c r="Q26" s="68">
        <f>SUM(P18:P26)</f>
        <v>0.9501083934890233</v>
      </c>
    </row>
  </sheetData>
  <sheetProtection password="E861" sheet="1" objects="1" scenarios="1"/>
  <mergeCells count="26">
    <mergeCell ref="M13:N13"/>
    <mergeCell ref="A5:C5"/>
    <mergeCell ref="A6:A7"/>
    <mergeCell ref="B6:B7"/>
    <mergeCell ref="M6:N6"/>
    <mergeCell ref="M8:N8"/>
    <mergeCell ref="M26:N26"/>
    <mergeCell ref="M14:N14"/>
    <mergeCell ref="M17:N17"/>
    <mergeCell ref="M18:N18"/>
    <mergeCell ref="M19:N19"/>
    <mergeCell ref="M24:N24"/>
    <mergeCell ref="M20:N20"/>
    <mergeCell ref="M21:N21"/>
    <mergeCell ref="M16:N16"/>
    <mergeCell ref="M15:N15"/>
    <mergeCell ref="P6:P7"/>
    <mergeCell ref="Q6:Q7"/>
    <mergeCell ref="M25:N25"/>
    <mergeCell ref="O6:O7"/>
    <mergeCell ref="M22:N22"/>
    <mergeCell ref="M23:N23"/>
    <mergeCell ref="M9:N9"/>
    <mergeCell ref="M10:N10"/>
    <mergeCell ref="M11:N11"/>
    <mergeCell ref="M12:N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Kastner</dc:creator>
  <cp:keywords/>
  <dc:description/>
  <cp:lastModifiedBy>Marc Kastner</cp:lastModifiedBy>
  <cp:lastPrinted>2000-10-20T08:05:53Z</cp:lastPrinted>
  <dcterms:created xsi:type="dcterms:W3CDTF">2000-09-17T13:33:41Z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